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 filterPrivacy="1"/>
  <mc:AlternateContent xmlns:mc="http://schemas.openxmlformats.org/markup-compatibility/2006">
    <mc:Choice Requires="x15">
      <x15ac:absPath xmlns:x15ac="http://schemas.microsoft.com/office/spreadsheetml/2010/11/ac" url="/Users/ash/Downloads/"/>
    </mc:Choice>
  </mc:AlternateContent>
  <bookViews>
    <workbookView xWindow="31680" yWindow="1820" windowWidth="16600" windowHeight="14980"/>
  </bookViews>
  <sheets>
    <sheet name="Simple analysis" sheetId="4" r:id="rId1"/>
  </sheet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2" i="4" l="1"/>
  <c r="A14" i="4"/>
  <c r="B11" i="4"/>
  <c r="B12" i="4"/>
  <c r="B30" i="4"/>
  <c r="D10" i="4"/>
  <c r="E10" i="4"/>
  <c r="D12" i="4"/>
  <c r="B14" i="4"/>
  <c r="B21" i="4"/>
  <c r="B22" i="4"/>
  <c r="B33" i="4"/>
  <c r="B31" i="4"/>
  <c r="B34" i="4"/>
</calcChain>
</file>

<file path=xl/sharedStrings.xml><?xml version="1.0" encoding="utf-8"?>
<sst xmlns="http://schemas.openxmlformats.org/spreadsheetml/2006/main" count="65" uniqueCount="58">
  <si>
    <t>m</t>
  </si>
  <si>
    <t>Round trip efficiency</t>
  </si>
  <si>
    <t>Ha</t>
  </si>
  <si>
    <t>ML</t>
  </si>
  <si>
    <t>stored energy</t>
  </si>
  <si>
    <t>MWh</t>
  </si>
  <si>
    <t>MW</t>
  </si>
  <si>
    <t>hours</t>
  </si>
  <si>
    <t>desired hours of operation</t>
  </si>
  <si>
    <t>Joules</t>
  </si>
  <si>
    <t>m/s2</t>
  </si>
  <si>
    <t>Yellow cells are output cells</t>
  </si>
  <si>
    <t>E=m*g*h*efficiency</t>
  </si>
  <si>
    <t>Green cells are input cells</t>
  </si>
  <si>
    <t>Pumped hydro energy storage</t>
  </si>
  <si>
    <t>height difference (head)</t>
  </si>
  <si>
    <t>gravity</t>
  </si>
  <si>
    <t>To extend the solar day</t>
  </si>
  <si>
    <t>upper reservoir area</t>
  </si>
  <si>
    <t>Cost - energy</t>
  </si>
  <si>
    <t>Cost - power</t>
  </si>
  <si>
    <t>$/kWh</t>
  </si>
  <si>
    <t>$/kW</t>
  </si>
  <si>
    <t>Total cost</t>
  </si>
  <si>
    <t>$million</t>
  </si>
  <si>
    <t>diameter</t>
  </si>
  <si>
    <t>useable fraction</t>
  </si>
  <si>
    <t>useable reservoir volume</t>
  </si>
  <si>
    <t>$/W</t>
  </si>
  <si>
    <t>perimeter</t>
  </si>
  <si>
    <t>reservoir average depth</t>
  </si>
  <si>
    <t>Very approximate ballpark costing</t>
  </si>
  <si>
    <t>Default figures</t>
  </si>
  <si>
    <t xml:space="preserve"> for a circular reservoir (km)</t>
  </si>
  <si>
    <t>Includes both pumping and generating losses</t>
  </si>
  <si>
    <t>per yr</t>
  </si>
  <si>
    <t>yrs</t>
  </si>
  <si>
    <t>of cap cost</t>
  </si>
  <si>
    <t>$/MWh</t>
  </si>
  <si>
    <t xml:space="preserve">Real (inflation-free) </t>
  </si>
  <si>
    <t>Real discount rate</t>
  </si>
  <si>
    <t>System lifetime</t>
  </si>
  <si>
    <t>Capital cost</t>
  </si>
  <si>
    <t>Maintenance cost</t>
  </si>
  <si>
    <t>O&amp;M</t>
  </si>
  <si>
    <t>TWh</t>
  </si>
  <si>
    <t>Simplified discounted cash flow analysis</t>
  </si>
  <si>
    <t>Cycles per day (average)</t>
  </si>
  <si>
    <t>Annual energy sold</t>
  </si>
  <si>
    <t>Levelised cost of storage</t>
  </si>
  <si>
    <t>Daily completed pumping + generating cycles</t>
  </si>
  <si>
    <t>Cost of purchased energy to make up losses</t>
  </si>
  <si>
    <t>Energy losses</t>
  </si>
  <si>
    <t>Not to be relied upon - detailed investigation is required for accurate costing</t>
  </si>
  <si>
    <t>penstock, pump/turbine, generator, switchyard, transmission, control</t>
  </si>
  <si>
    <t>reservoirs</t>
  </si>
  <si>
    <t xml:space="preserve">A detailed cost model is under development with the participation of experienced hydro companies. First results will be available January 2018. </t>
  </si>
  <si>
    <t>Default: 580m head, 5 hours of storage, 20m deep. Different parameters result in different costs.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</si>
</sst>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0.0E+00"/>
    <numFmt numFmtId="166" formatCode="_-* #,##0_-;\-* #,##0_-;_-* &quot;-&quot;??_-;_-@_-"/>
    <numFmt numFmtId="167" formatCode="0.0"/>
    <numFmt numFmtId="168" formatCode="_(* #,##0_);_(* \(#,##0\);_(* &quot;-&quot;??_);_(@_)"/>
    <numFmt numFmtId="169" formatCode="_(* #,##0.0_);_(* \(#,##0.0\);_(* &quot;-&quot;??_);_(@_)"/>
    <numFmt numFmtId="170" formatCode="_-* #,##0.0_-;\-* #,##0.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1" fontId="0" fillId="2" borderId="0" xfId="0" applyNumberFormat="1" applyFill="1"/>
    <xf numFmtId="165" fontId="0" fillId="2" borderId="0" xfId="0" applyNumberFormat="1" applyFill="1"/>
    <xf numFmtId="0" fontId="0" fillId="2" borderId="0" xfId="0" applyFill="1"/>
    <xf numFmtId="0" fontId="0" fillId="3" borderId="0" xfId="0" applyFill="1"/>
    <xf numFmtId="166" fontId="0" fillId="2" borderId="0" xfId="1" applyNumberFormat="1" applyFont="1" applyFill="1"/>
    <xf numFmtId="1" fontId="0" fillId="3" borderId="0" xfId="0" applyNumberFormat="1" applyFill="1"/>
    <xf numFmtId="2" fontId="0" fillId="2" borderId="0" xfId="0" applyNumberFormat="1" applyFill="1" applyAlignment="1">
      <alignment horizontal="center"/>
    </xf>
    <xf numFmtId="167" fontId="0" fillId="2" borderId="0" xfId="0" applyNumberFormat="1" applyFill="1" applyAlignment="1">
      <alignment horizontal="center"/>
    </xf>
    <xf numFmtId="9" fontId="0" fillId="4" borderId="0" xfId="0" applyNumberFormat="1" applyFill="1"/>
    <xf numFmtId="0" fontId="0" fillId="4" borderId="0" xfId="0" applyFill="1"/>
    <xf numFmtId="1" fontId="2" fillId="2" borderId="0" xfId="0" applyNumberFormat="1" applyFont="1" applyFill="1"/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9" fontId="0" fillId="3" borderId="0" xfId="0" applyNumberFormat="1" applyFill="1" applyAlignment="1">
      <alignment horizontal="right"/>
    </xf>
    <xf numFmtId="0" fontId="3" fillId="0" borderId="0" xfId="0" applyFont="1"/>
    <xf numFmtId="168" fontId="3" fillId="2" borderId="0" xfId="1" applyNumberFormat="1" applyFont="1" applyFill="1"/>
    <xf numFmtId="168" fontId="0" fillId="2" borderId="0" xfId="1" applyNumberFormat="1" applyFont="1" applyFill="1" applyAlignment="1">
      <alignment horizontal="center"/>
    </xf>
    <xf numFmtId="168" fontId="4" fillId="2" borderId="0" xfId="0" applyNumberFormat="1" applyFont="1" applyFill="1"/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0" fontId="0" fillId="3" borderId="0" xfId="1" applyNumberFormat="1" applyFont="1" applyFill="1" applyAlignment="1">
      <alignment horizontal="right"/>
    </xf>
    <xf numFmtId="166" fontId="0" fillId="3" borderId="0" xfId="1" applyNumberFormat="1" applyFont="1" applyFill="1" applyAlignment="1">
      <alignment horizontal="right"/>
    </xf>
    <xf numFmtId="169" fontId="0" fillId="2" borderId="0" xfId="0" applyNumberFormat="1" applyFill="1"/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B9" sqref="B9"/>
    </sheetView>
  </sheetViews>
  <sheetFormatPr baseColWidth="10" defaultColWidth="8.83203125" defaultRowHeight="15" x14ac:dyDescent="0.2"/>
  <cols>
    <col min="1" max="1" width="41" bestFit="1" customWidth="1"/>
    <col min="2" max="2" width="23.33203125" bestFit="1" customWidth="1"/>
    <col min="7" max="7" width="11.83203125" customWidth="1"/>
  </cols>
  <sheetData>
    <row r="1" spans="1:6" x14ac:dyDescent="0.2">
      <c r="A1" s="1" t="s">
        <v>14</v>
      </c>
      <c r="D1" s="5" t="s">
        <v>13</v>
      </c>
    </row>
    <row r="2" spans="1:6" x14ac:dyDescent="0.2">
      <c r="D2" s="4" t="s">
        <v>11</v>
      </c>
    </row>
    <row r="3" spans="1:6" x14ac:dyDescent="0.2">
      <c r="D3" s="11" t="s">
        <v>32</v>
      </c>
    </row>
    <row r="4" spans="1:6" x14ac:dyDescent="0.2">
      <c r="A4" s="1" t="s">
        <v>14</v>
      </c>
      <c r="B4" t="s">
        <v>12</v>
      </c>
    </row>
    <row r="5" spans="1:6" x14ac:dyDescent="0.2">
      <c r="A5" t="s">
        <v>16</v>
      </c>
      <c r="B5" s="11">
        <v>9.8000000000000007</v>
      </c>
      <c r="C5" t="s">
        <v>10</v>
      </c>
    </row>
    <row r="6" spans="1:6" x14ac:dyDescent="0.2">
      <c r="A6" t="s">
        <v>1</v>
      </c>
      <c r="B6" s="10">
        <v>0.8</v>
      </c>
      <c r="C6" t="s">
        <v>34</v>
      </c>
    </row>
    <row r="7" spans="1:6" x14ac:dyDescent="0.2">
      <c r="A7" t="s">
        <v>26</v>
      </c>
      <c r="B7" s="10">
        <v>0.85</v>
      </c>
    </row>
    <row r="8" spans="1:6" x14ac:dyDescent="0.2">
      <c r="A8" t="s">
        <v>15</v>
      </c>
      <c r="B8" s="5">
        <v>580</v>
      </c>
      <c r="C8" t="s">
        <v>0</v>
      </c>
    </row>
    <row r="9" spans="1:6" x14ac:dyDescent="0.2">
      <c r="A9" t="s">
        <v>30</v>
      </c>
      <c r="B9" s="5">
        <v>20</v>
      </c>
      <c r="C9" t="s">
        <v>0</v>
      </c>
      <c r="D9" t="s">
        <v>25</v>
      </c>
      <c r="E9" t="s">
        <v>29</v>
      </c>
    </row>
    <row r="10" spans="1:6" x14ac:dyDescent="0.2">
      <c r="A10" t="s">
        <v>18</v>
      </c>
      <c r="B10" s="7">
        <v>5</v>
      </c>
      <c r="C10" t="s">
        <v>2</v>
      </c>
      <c r="D10" s="8">
        <f>(B10*10000*4/3.142)^0.5/1000</f>
        <v>0.25229689602299699</v>
      </c>
      <c r="E10" s="9">
        <f>PI()*D10</f>
        <v>0.79261407506935522</v>
      </c>
      <c r="F10" t="s">
        <v>33</v>
      </c>
    </row>
    <row r="11" spans="1:6" x14ac:dyDescent="0.2">
      <c r="A11" t="s">
        <v>27</v>
      </c>
      <c r="B11" s="4">
        <f>B7*B9*(B10*10000)/1000</f>
        <v>850</v>
      </c>
      <c r="C11" t="s">
        <v>3</v>
      </c>
    </row>
    <row r="12" spans="1:6" x14ac:dyDescent="0.2">
      <c r="A12" t="s">
        <v>4</v>
      </c>
      <c r="B12" s="3">
        <f>B5*B6*B8*B11*1000000</f>
        <v>3865120000000.0005</v>
      </c>
      <c r="C12" t="s">
        <v>9</v>
      </c>
      <c r="D12" s="6">
        <f>B12/3600000000</f>
        <v>1073.6444444444446</v>
      </c>
      <c r="E12" t="s">
        <v>5</v>
      </c>
    </row>
    <row r="13" spans="1:6" x14ac:dyDescent="0.2">
      <c r="A13" t="s">
        <v>8</v>
      </c>
      <c r="B13" s="5">
        <v>5</v>
      </c>
      <c r="C13" t="s">
        <v>7</v>
      </c>
      <c r="D13" t="s">
        <v>17</v>
      </c>
    </row>
    <row r="14" spans="1:6" x14ac:dyDescent="0.2">
      <c r="A14" s="1" t="str">
        <f>"power rating for these "&amp;B13&amp;" hours of operation"</f>
        <v>power rating for these 5 hours of operation</v>
      </c>
      <c r="B14" s="12">
        <f>B12/(B13*3600)/1000000</f>
        <v>214.72888888888892</v>
      </c>
      <c r="C14" t="s">
        <v>6</v>
      </c>
    </row>
    <row r="16" spans="1:6" x14ac:dyDescent="0.2">
      <c r="A16" t="s">
        <v>56</v>
      </c>
    </row>
    <row r="17" spans="1:4" x14ac:dyDescent="0.2">
      <c r="A17" s="1" t="s">
        <v>31</v>
      </c>
      <c r="B17" t="s">
        <v>53</v>
      </c>
    </row>
    <row r="18" spans="1:4" x14ac:dyDescent="0.2">
      <c r="A18" t="s">
        <v>57</v>
      </c>
    </row>
    <row r="19" spans="1:4" x14ac:dyDescent="0.2">
      <c r="A19" t="s">
        <v>20</v>
      </c>
      <c r="B19" s="11">
        <v>800</v>
      </c>
      <c r="C19" t="s">
        <v>22</v>
      </c>
      <c r="D19" t="s">
        <v>54</v>
      </c>
    </row>
    <row r="20" spans="1:4" x14ac:dyDescent="0.2">
      <c r="A20" t="s">
        <v>19</v>
      </c>
      <c r="B20" s="11">
        <v>70</v>
      </c>
      <c r="C20" t="s">
        <v>21</v>
      </c>
      <c r="D20" t="s">
        <v>55</v>
      </c>
    </row>
    <row r="21" spans="1:4" x14ac:dyDescent="0.2">
      <c r="A21" t="s">
        <v>23</v>
      </c>
      <c r="B21" s="2">
        <f>(B19*1000*B14+B20*1000*B14*B13)/1000000</f>
        <v>246.93822222222227</v>
      </c>
      <c r="C21" t="s">
        <v>24</v>
      </c>
    </row>
    <row r="22" spans="1:4" x14ac:dyDescent="0.2">
      <c r="A22" t="s">
        <v>23</v>
      </c>
      <c r="B22" s="4">
        <f>B21/B14</f>
        <v>1.1500000000000001</v>
      </c>
      <c r="C22" t="s">
        <v>28</v>
      </c>
    </row>
    <row r="24" spans="1:4" x14ac:dyDescent="0.2">
      <c r="A24" s="1" t="s">
        <v>46</v>
      </c>
    </row>
    <row r="25" spans="1:4" x14ac:dyDescent="0.2">
      <c r="A25" s="21" t="s">
        <v>40</v>
      </c>
      <c r="B25" s="15">
        <v>0.05</v>
      </c>
      <c r="C25" t="s">
        <v>35</v>
      </c>
      <c r="D25" s="26" t="s">
        <v>39</v>
      </c>
    </row>
    <row r="26" spans="1:4" x14ac:dyDescent="0.2">
      <c r="A26" s="21" t="s">
        <v>41</v>
      </c>
      <c r="B26" s="14">
        <v>50</v>
      </c>
      <c r="C26" t="s">
        <v>36</v>
      </c>
    </row>
    <row r="27" spans="1:4" x14ac:dyDescent="0.2">
      <c r="A27" s="21" t="s">
        <v>44</v>
      </c>
      <c r="B27" s="15">
        <v>0.02</v>
      </c>
      <c r="C27" s="16" t="s">
        <v>37</v>
      </c>
    </row>
    <row r="28" spans="1:4" x14ac:dyDescent="0.2">
      <c r="A28" s="21" t="s">
        <v>51</v>
      </c>
      <c r="B28" s="24">
        <v>40</v>
      </c>
      <c r="C28" s="16" t="s">
        <v>38</v>
      </c>
    </row>
    <row r="29" spans="1:4" x14ac:dyDescent="0.2">
      <c r="A29" s="21" t="s">
        <v>47</v>
      </c>
      <c r="B29" s="23">
        <v>1</v>
      </c>
      <c r="C29" s="16" t="s">
        <v>50</v>
      </c>
    </row>
    <row r="30" spans="1:4" x14ac:dyDescent="0.2">
      <c r="A30" t="s">
        <v>48</v>
      </c>
      <c r="B30" s="25">
        <f>B12*B29*365/3600000000000000</f>
        <v>0.3918802222222223</v>
      </c>
      <c r="C30" s="16" t="s">
        <v>45</v>
      </c>
    </row>
    <row r="31" spans="1:4" x14ac:dyDescent="0.2">
      <c r="A31" s="21" t="s">
        <v>42</v>
      </c>
      <c r="B31" s="17">
        <f>(B21*B25)/(1-EXP(-B25*B26))/($B$30)</f>
        <v>34.324364748189858</v>
      </c>
      <c r="C31" s="16" t="s">
        <v>38</v>
      </c>
    </row>
    <row r="32" spans="1:4" x14ac:dyDescent="0.2">
      <c r="A32" s="21" t="s">
        <v>52</v>
      </c>
      <c r="B32" s="17">
        <f>B28*(1-B6)</f>
        <v>7.9999999999999982</v>
      </c>
      <c r="C32" s="16" t="s">
        <v>38</v>
      </c>
    </row>
    <row r="33" spans="1:3" x14ac:dyDescent="0.2">
      <c r="A33" s="21" t="s">
        <v>43</v>
      </c>
      <c r="B33" s="18">
        <f>B27*B21/B30</f>
        <v>12.602739726027398</v>
      </c>
      <c r="C33" s="16" t="s">
        <v>38</v>
      </c>
    </row>
    <row r="34" spans="1:3" x14ac:dyDescent="0.2">
      <c r="A34" s="22" t="s">
        <v>49</v>
      </c>
      <c r="B34" s="19">
        <f>SUM(B31:B33)</f>
        <v>54.927104474217259</v>
      </c>
      <c r="C34" s="20" t="s">
        <v>38</v>
      </c>
    </row>
    <row r="36" spans="1:3" x14ac:dyDescent="0.2">
      <c r="A36" s="13"/>
    </row>
    <row r="37" spans="1:3" x14ac:dyDescent="0.2">
      <c r="A37" s="13"/>
    </row>
    <row r="38" spans="1:3" x14ac:dyDescent="0.2">
      <c r="A38" s="13"/>
    </row>
    <row r="39" spans="1:3" x14ac:dyDescent="0.2">
      <c r="A39" s="13"/>
    </row>
    <row r="40" spans="1:3" x14ac:dyDescent="0.2">
      <c r="A40" s="13"/>
    </row>
    <row r="41" spans="1:3" x14ac:dyDescent="0.2">
      <c r="A41" s="13"/>
    </row>
    <row r="42" spans="1:3" x14ac:dyDescent="0.2">
      <c r="A42" s="13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2017-11-02T07:40:27Z</dcterms:modified>
</cp:coreProperties>
</file>